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515" windowWidth="9690" windowHeight="4470" activeTab="0"/>
  </bookViews>
  <sheets>
    <sheet name="COMP9095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<sst xmlns="http://schemas.openxmlformats.org/spreadsheetml/2006/main" count="43" uniqueCount="31">
  <si>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Resident</t>
  </si>
  <si>
    <t>Nonresident Canadian</t>
  </si>
  <si>
    <t>Nonresident     Non-Canadian</t>
  </si>
  <si>
    <t>Total</t>
  </si>
  <si>
    <t>Characteristic</t>
  </si>
  <si>
    <t>Active Anglers</t>
  </si>
  <si>
    <t>Days Fished</t>
  </si>
  <si>
    <t xml:space="preserve">  average per angler</t>
  </si>
  <si>
    <t>Fish Caught</t>
  </si>
  <si>
    <t>Fish Retained</t>
  </si>
  <si>
    <t>Percentage Released</t>
  </si>
  <si>
    <t>Investments</t>
  </si>
  <si>
    <t>Fishing Equipment</t>
  </si>
  <si>
    <t>Boating Equipment</t>
  </si>
  <si>
    <t>Camping Equipment</t>
  </si>
  <si>
    <t>Special Vehicles</t>
  </si>
  <si>
    <t>Land-Buildings</t>
  </si>
  <si>
    <t>Other</t>
  </si>
  <si>
    <t xml:space="preserve"> average per angler</t>
  </si>
  <si>
    <t>Amount Attributable to    Recreational Fishing</t>
  </si>
  <si>
    <t>Direct Expenditures</t>
  </si>
  <si>
    <t>Food and Lodging</t>
  </si>
  <si>
    <t>Transportation</t>
  </si>
  <si>
    <t>Fishing Services</t>
  </si>
  <si>
    <t>Fishing Supplies</t>
  </si>
  <si>
    <t>Packages</t>
  </si>
  <si>
    <t>Willingness to Pay</t>
  </si>
  <si>
    <t>Average per angler</t>
  </si>
  <si>
    <t>Average per day fished</t>
  </si>
  <si>
    <t>1990 SURVEY OF RECREATIONAL FISHING IN CANADA SURVEY RESULTS EXCLUDING ONTARIO RESIDENTS</t>
  </si>
  <si>
    <t>1995 SURVEY OF RECREATIONAL FISHING IN CANADA SURVEY RESULTS EXCLUDING ONTARIO RESIDENTS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</si>
</sst>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00000"/>
    <numFmt numFmtId="176" formatCode="0.000000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wrapText="1"/>
    </xf>
    <xf numFmtId="0" fontId="0" fillId="0" borderId="3" xfId="0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top"/>
    </xf>
    <xf numFmtId="0" fontId="0" fillId="0" borderId="2" xfId="0" applyFont="1" applyBorder="1" applyAlignment="1">
      <alignment horizontal="left" indent="1"/>
    </xf>
    <xf numFmtId="0" fontId="0" fillId="0" borderId="2" xfId="0" applyFont="1" applyBorder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7"/>
  <sheetViews>
    <sheetView showGridLines="0" tabSelected="1" showOutlineSymbols="0" zoomScale="75" zoomScaleNormal="75" workbookViewId="0" topLeftCell="A1">
      <selection activeCell="A3" sqref="A3:A4"/>
    </sheetView>
  </sheetViews>
  <sheetFormatPr defaultColWidth="8.88671875" defaultRowHeight="15"/>
  <cols>
    <col min="1" max="1" width="31.21484375" style="1" customWidth="1"/>
    <col min="2" max="2" width="14.99609375" style="1" customWidth="1"/>
    <col min="3" max="3" width="13.5546875" style="1" customWidth="1"/>
    <col min="4" max="4" width="14.77734375" style="1" customWidth="1"/>
    <col min="5" max="5" width="18.21484375" style="1" customWidth="1"/>
    <col min="6" max="6" width="15.77734375" style="1" customWidth="1"/>
    <col min="7" max="7" width="18.10546875" style="1" customWidth="1"/>
    <col min="8" max="8" width="14.4453125" style="1" customWidth="1"/>
    <col min="9" max="9" width="18.6640625" style="1" customWidth="1"/>
    <col min="10" max="10" width="12.77734375" style="0" customWidth="1"/>
    <col min="11" max="16384" width="12.77734375" style="1" customWidth="1"/>
  </cols>
  <sheetData>
    <row r="2" ht="15.75" thickBot="1"/>
    <row r="3" spans="1:9" ht="37.5" customHeight="1" thickBot="1">
      <c r="A3" s="29"/>
      <c r="B3" s="31" t="s">
        <v>29</v>
      </c>
      <c r="C3" s="32"/>
      <c r="D3" s="32"/>
      <c r="E3" s="33"/>
      <c r="F3" s="34" t="s">
        <v>30</v>
      </c>
      <c r="G3" s="32"/>
      <c r="H3" s="32"/>
      <c r="I3" s="33"/>
    </row>
    <row r="4" spans="1:9" ht="30" customHeight="1">
      <c r="A4" s="30"/>
      <c r="B4" s="35" t="s">
        <v>0</v>
      </c>
      <c r="C4" s="36" t="s">
        <v>1</v>
      </c>
      <c r="D4" s="36" t="s">
        <v>2</v>
      </c>
      <c r="E4" s="37" t="s">
        <v>3</v>
      </c>
      <c r="F4" s="38" t="s">
        <v>0</v>
      </c>
      <c r="G4" s="39" t="s">
        <v>1</v>
      </c>
      <c r="H4" s="39" t="s">
        <v>2</v>
      </c>
      <c r="I4" s="40" t="s">
        <v>3</v>
      </c>
    </row>
    <row r="5" spans="1:9" ht="15.75">
      <c r="A5" s="26" t="s">
        <v>4</v>
      </c>
      <c r="B5" s="27"/>
      <c r="C5" s="27"/>
      <c r="D5" s="27"/>
      <c r="E5" s="27"/>
      <c r="F5" s="27"/>
      <c r="G5" s="27"/>
      <c r="H5" s="27"/>
      <c r="I5" s="28"/>
    </row>
    <row r="6" spans="1:9" ht="15.75">
      <c r="A6" s="5" t="s">
        <v>5</v>
      </c>
      <c r="B6" s="17">
        <f>3894944-1436858</f>
        <v>2458086</v>
      </c>
      <c r="C6" s="17">
        <v>184987</v>
      </c>
      <c r="D6" s="17">
        <v>761373</v>
      </c>
      <c r="E6" s="18">
        <f>SUM(B6:D6)</f>
        <v>3404446</v>
      </c>
      <c r="F6" s="19">
        <v>2246259</v>
      </c>
      <c r="G6" s="17">
        <v>185542</v>
      </c>
      <c r="H6" s="17">
        <v>749259</v>
      </c>
      <c r="I6" s="20">
        <f>F6+G6+H6</f>
        <v>3181060</v>
      </c>
    </row>
    <row r="7" spans="1:9" ht="15.75">
      <c r="A7" s="5" t="s">
        <v>6</v>
      </c>
      <c r="B7" s="17">
        <f>60190436-26794871</f>
        <v>33395565</v>
      </c>
      <c r="C7" s="17">
        <v>1257006</v>
      </c>
      <c r="D7" s="17">
        <v>5703125</v>
      </c>
      <c r="E7" s="18">
        <f>SUM(B7:D7)</f>
        <v>40355696</v>
      </c>
      <c r="F7" s="19">
        <v>29762594</v>
      </c>
      <c r="G7" s="17">
        <v>1410596</v>
      </c>
      <c r="H7" s="17">
        <v>5260092</v>
      </c>
      <c r="I7" s="20">
        <f>F7+G7+H7</f>
        <v>36433282</v>
      </c>
    </row>
    <row r="8" spans="1:9" ht="15">
      <c r="A8" s="41" t="s">
        <v>7</v>
      </c>
      <c r="B8" s="3">
        <f>B7/B6</f>
        <v>13.586003500284368</v>
      </c>
      <c r="C8" s="3">
        <f>C7/C6</f>
        <v>6.795104520858223</v>
      </c>
      <c r="D8" s="3">
        <f>D7/D6</f>
        <v>7.4905795188429325</v>
      </c>
      <c r="E8" s="12">
        <f>E7/E6</f>
        <v>11.85382173780991</v>
      </c>
      <c r="F8" s="8">
        <f>F7/F6</f>
        <v>13.249849638888481</v>
      </c>
      <c r="G8" s="3">
        <f>G7/G6</f>
        <v>7.60256976856992</v>
      </c>
      <c r="H8" s="3">
        <f>H7/H6</f>
        <v>7.020392147441672</v>
      </c>
      <c r="I8" s="15">
        <f>I7/I6</f>
        <v>11.45318918850949</v>
      </c>
    </row>
    <row r="9" spans="1:9" ht="15.75">
      <c r="A9" s="5" t="s">
        <v>8</v>
      </c>
      <c r="B9" s="17">
        <f>245656838-104288726</f>
        <v>141368112</v>
      </c>
      <c r="C9" s="17">
        <v>4847286</v>
      </c>
      <c r="D9" s="17">
        <v>52993617</v>
      </c>
      <c r="E9" s="18">
        <f>SUM(B9:D9)</f>
        <v>199209015</v>
      </c>
      <c r="F9" s="19">
        <v>121117600</v>
      </c>
      <c r="G9" s="17">
        <v>5737726</v>
      </c>
      <c r="H9" s="17">
        <v>52715207</v>
      </c>
      <c r="I9" s="20">
        <f>F9+G9+H9</f>
        <v>179570533</v>
      </c>
    </row>
    <row r="10" spans="1:9" ht="15">
      <c r="A10" s="41" t="s">
        <v>7</v>
      </c>
      <c r="B10" s="3">
        <f>B9/B6</f>
        <v>57.511458915595306</v>
      </c>
      <c r="C10" s="3">
        <f>C9/C6</f>
        <v>26.203387265051056</v>
      </c>
      <c r="D10" s="3">
        <f>D9/D6</f>
        <v>69.60270064738309</v>
      </c>
      <c r="E10" s="12">
        <f>E9/E6</f>
        <v>58.51437062006564</v>
      </c>
      <c r="F10" s="8">
        <f>F9/F6</f>
        <v>53.9196949238712</v>
      </c>
      <c r="G10" s="3">
        <f>G9/G6</f>
        <v>30.92413577518837</v>
      </c>
      <c r="H10" s="3">
        <f>H9/H6</f>
        <v>70.35645484405259</v>
      </c>
      <c r="I10" s="15">
        <f>I9/I6</f>
        <v>56.449904434370936</v>
      </c>
    </row>
    <row r="11" spans="1:9" ht="15.75">
      <c r="A11" s="5" t="s">
        <v>9</v>
      </c>
      <c r="B11" s="17">
        <f>137876486-49579086</f>
        <v>88297400</v>
      </c>
      <c r="C11" s="17">
        <v>2052029</v>
      </c>
      <c r="D11" s="17">
        <v>16894458</v>
      </c>
      <c r="E11" s="18">
        <f>SUM(B11:D11)</f>
        <v>107243887</v>
      </c>
      <c r="F11" s="19">
        <v>70812812</v>
      </c>
      <c r="G11" s="17">
        <v>1702529</v>
      </c>
      <c r="H11" s="17">
        <v>14012650</v>
      </c>
      <c r="I11" s="20">
        <f>F11+G11+H11</f>
        <v>86527991</v>
      </c>
    </row>
    <row r="12" spans="1:9" ht="15">
      <c r="A12" s="41" t="s">
        <v>7</v>
      </c>
      <c r="B12" s="3">
        <f>B11/B6</f>
        <v>35.92120047874647</v>
      </c>
      <c r="C12" s="3">
        <f>C11/C6</f>
        <v>11.092828144680437</v>
      </c>
      <c r="D12" s="3">
        <f>D11/D6</f>
        <v>22.189462983320922</v>
      </c>
      <c r="E12" s="12">
        <f>E11/E6</f>
        <v>31.501127349354345</v>
      </c>
      <c r="F12" s="8">
        <f>F11/F6</f>
        <v>31.52477608325665</v>
      </c>
      <c r="G12" s="3">
        <f>G11/G6</f>
        <v>9.17597632880965</v>
      </c>
      <c r="H12" s="3">
        <f>H11/H6</f>
        <v>18.702010920122415</v>
      </c>
      <c r="I12" s="15">
        <f>I11/I6</f>
        <v>27.20099306520468</v>
      </c>
    </row>
    <row r="13" spans="1:9" ht="15.75">
      <c r="A13" s="5" t="s">
        <v>10</v>
      </c>
      <c r="B13" s="3">
        <f aca="true" t="shared" si="0" ref="B13:I13">(1-B11/B9)*100</f>
        <v>37.54079420682933</v>
      </c>
      <c r="C13" s="3">
        <f t="shared" si="0"/>
        <v>57.66643437172885</v>
      </c>
      <c r="D13" s="3">
        <f t="shared" si="0"/>
        <v>68.11982469511375</v>
      </c>
      <c r="E13" s="12">
        <f t="shared" si="0"/>
        <v>46.16514368087208</v>
      </c>
      <c r="F13" s="8">
        <f t="shared" si="0"/>
        <v>41.53383818701823</v>
      </c>
      <c r="G13" s="3">
        <f t="shared" si="0"/>
        <v>70.32746073967282</v>
      </c>
      <c r="H13" s="3">
        <f t="shared" si="0"/>
        <v>73.41820169652374</v>
      </c>
      <c r="I13" s="15">
        <f t="shared" si="0"/>
        <v>51.81392539498672</v>
      </c>
    </row>
    <row r="14" spans="1:9" ht="15.75">
      <c r="A14" s="26" t="s">
        <v>11</v>
      </c>
      <c r="B14" s="27"/>
      <c r="C14" s="27"/>
      <c r="D14" s="27"/>
      <c r="E14" s="27"/>
      <c r="F14" s="27"/>
      <c r="G14" s="27"/>
      <c r="H14" s="27"/>
      <c r="I14" s="28"/>
    </row>
    <row r="15" spans="1:9" ht="15">
      <c r="A15" s="4" t="s">
        <v>12</v>
      </c>
      <c r="B15" s="17">
        <f>258244840-107031396</f>
        <v>151213444</v>
      </c>
      <c r="C15" s="17">
        <v>3213140</v>
      </c>
      <c r="D15" s="17">
        <v>8433571</v>
      </c>
      <c r="E15" s="18">
        <f aca="true" t="shared" si="1" ref="E15:E20">SUM(B15:D15)</f>
        <v>162860155</v>
      </c>
      <c r="F15" s="19">
        <v>169300320</v>
      </c>
      <c r="G15" s="17">
        <v>4337515</v>
      </c>
      <c r="H15" s="17">
        <v>6500673</v>
      </c>
      <c r="I15" s="20">
        <f aca="true" t="shared" si="2" ref="I15:I20">F15+G15+H15</f>
        <v>180138508</v>
      </c>
    </row>
    <row r="16" spans="1:9" ht="15">
      <c r="A16" s="4" t="s">
        <v>13</v>
      </c>
      <c r="B16" s="17">
        <f>1258518044-536068530</f>
        <v>722449514</v>
      </c>
      <c r="C16" s="17">
        <v>16411578</v>
      </c>
      <c r="D16" s="17">
        <v>71224463</v>
      </c>
      <c r="E16" s="18">
        <f t="shared" si="1"/>
        <v>810085555</v>
      </c>
      <c r="F16" s="19">
        <v>667587679</v>
      </c>
      <c r="G16" s="17">
        <v>15108117</v>
      </c>
      <c r="H16" s="17">
        <v>10296425</v>
      </c>
      <c r="I16" s="20">
        <f t="shared" si="2"/>
        <v>692992221</v>
      </c>
    </row>
    <row r="17" spans="1:9" ht="15">
      <c r="A17" s="4" t="s">
        <v>14</v>
      </c>
      <c r="B17" s="17">
        <f>555016419-208755774</f>
        <v>346260645</v>
      </c>
      <c r="C17" s="17">
        <v>7189264</v>
      </c>
      <c r="D17" s="17">
        <v>7119841</v>
      </c>
      <c r="E17" s="18">
        <f t="shared" si="1"/>
        <v>360569750</v>
      </c>
      <c r="F17" s="19">
        <v>337694909</v>
      </c>
      <c r="G17" s="17">
        <v>3763008</v>
      </c>
      <c r="H17" s="17">
        <v>2689433</v>
      </c>
      <c r="I17" s="20">
        <f t="shared" si="2"/>
        <v>344147350</v>
      </c>
    </row>
    <row r="18" spans="1:9" ht="15">
      <c r="A18" s="4" t="s">
        <v>15</v>
      </c>
      <c r="B18" s="17">
        <f>1864764979-623668650</f>
        <v>1241096329</v>
      </c>
      <c r="C18" s="17">
        <v>15701462</v>
      </c>
      <c r="D18" s="17">
        <v>23098905</v>
      </c>
      <c r="E18" s="18">
        <f t="shared" si="1"/>
        <v>1279896696</v>
      </c>
      <c r="F18" s="19">
        <v>1418469072</v>
      </c>
      <c r="G18" s="17">
        <v>4890644</v>
      </c>
      <c r="H18" s="17">
        <v>3020001</v>
      </c>
      <c r="I18" s="20">
        <f t="shared" si="2"/>
        <v>1426379717</v>
      </c>
    </row>
    <row r="19" spans="1:9" ht="15">
      <c r="A19" s="4" t="s">
        <v>16</v>
      </c>
      <c r="B19" s="17">
        <f>1027193766-479051244</f>
        <v>548142522</v>
      </c>
      <c r="C19" s="17">
        <v>48369530</v>
      </c>
      <c r="D19" s="17">
        <v>42406972</v>
      </c>
      <c r="E19" s="18">
        <f t="shared" si="1"/>
        <v>638919024</v>
      </c>
      <c r="F19" s="19">
        <v>670886829</v>
      </c>
      <c r="G19" s="17">
        <v>64947952</v>
      </c>
      <c r="H19" s="17">
        <v>38433614</v>
      </c>
      <c r="I19" s="20">
        <f t="shared" si="2"/>
        <v>774268395</v>
      </c>
    </row>
    <row r="20" spans="1:9" ht="15">
      <c r="A20" s="4" t="s">
        <v>17</v>
      </c>
      <c r="B20" s="17">
        <f>105686818-29114083</f>
        <v>76572735</v>
      </c>
      <c r="C20" s="17">
        <v>1456331</v>
      </c>
      <c r="D20" s="17">
        <v>4499967</v>
      </c>
      <c r="E20" s="18">
        <f t="shared" si="1"/>
        <v>82529033</v>
      </c>
      <c r="F20" s="19">
        <v>85640554</v>
      </c>
      <c r="G20" s="17">
        <v>1645285</v>
      </c>
      <c r="H20" s="17">
        <v>3535001</v>
      </c>
      <c r="I20" s="20">
        <f t="shared" si="2"/>
        <v>90820840</v>
      </c>
    </row>
    <row r="21" spans="1:9" ht="15">
      <c r="A21" s="4" t="s">
        <v>3</v>
      </c>
      <c r="B21" s="17">
        <f>SUM(B15:B20)</f>
        <v>3085735189</v>
      </c>
      <c r="C21" s="17">
        <f>SUM(C15:C20)</f>
        <v>92341305</v>
      </c>
      <c r="D21" s="17">
        <f>SUM(D15:D20)</f>
        <v>156783719</v>
      </c>
      <c r="E21" s="18">
        <f>SUM(E15:E20)</f>
        <v>3334860213</v>
      </c>
      <c r="F21" s="19">
        <f>SUM(F15:F20)</f>
        <v>3349579363</v>
      </c>
      <c r="G21" s="17">
        <f>SUM(G15:G20)</f>
        <v>94692521</v>
      </c>
      <c r="H21" s="17">
        <f>SUM(H15:H20)</f>
        <v>64475147</v>
      </c>
      <c r="I21" s="20">
        <f>SUM(I15:I20)</f>
        <v>3508747031</v>
      </c>
    </row>
    <row r="22" spans="1:9" ht="15">
      <c r="A22" s="4" t="s">
        <v>18</v>
      </c>
      <c r="B22" s="3">
        <f>B21/B6</f>
        <v>1255.340614201456</v>
      </c>
      <c r="C22" s="3">
        <f>C21/C6</f>
        <v>499.1772665106197</v>
      </c>
      <c r="D22" s="3">
        <f>D21/D6</f>
        <v>205.92235211913214</v>
      </c>
      <c r="E22" s="12">
        <f>E21/E6</f>
        <v>979.5603199463291</v>
      </c>
      <c r="F22" s="8">
        <f>F21/F6</f>
        <v>1491.1812765135276</v>
      </c>
      <c r="G22" s="3">
        <f>G21/G6</f>
        <v>510.35625896023544</v>
      </c>
      <c r="H22" s="3">
        <f>H21/H6</f>
        <v>86.05188192600957</v>
      </c>
      <c r="I22" s="15">
        <f>I21/I6</f>
        <v>1103.0118988639008</v>
      </c>
    </row>
    <row r="23" spans="1:9" ht="30.75" customHeight="1">
      <c r="A23" s="6" t="s">
        <v>19</v>
      </c>
      <c r="B23" s="17">
        <f>2929204034-1075897404</f>
        <v>1853306630</v>
      </c>
      <c r="C23" s="17">
        <v>42624187</v>
      </c>
      <c r="D23" s="17">
        <v>92929633</v>
      </c>
      <c r="E23" s="18">
        <f>SUM(B23:D23)</f>
        <v>1988860450</v>
      </c>
      <c r="F23" s="19">
        <v>1642283747</v>
      </c>
      <c r="G23" s="17">
        <v>42502734</v>
      </c>
      <c r="H23" s="17">
        <v>46870683</v>
      </c>
      <c r="I23" s="20">
        <f>F23+G23+H23</f>
        <v>1731657164</v>
      </c>
    </row>
    <row r="24" spans="1:9" ht="19.5" customHeight="1">
      <c r="A24" s="42" t="s">
        <v>7</v>
      </c>
      <c r="B24" s="3">
        <f>B23/B6</f>
        <v>753.963299087176</v>
      </c>
      <c r="C24" s="3">
        <f>C23/C6</f>
        <v>230.41720228989064</v>
      </c>
      <c r="D24" s="3">
        <f>D23/D6</f>
        <v>122.05533030459446</v>
      </c>
      <c r="E24" s="3">
        <f>E23/E6</f>
        <v>584.1950349631041</v>
      </c>
      <c r="F24" s="8">
        <f>F23/F6</f>
        <v>731.1194955701902</v>
      </c>
      <c r="G24" s="3">
        <f>G23/G6</f>
        <v>229.07338500177858</v>
      </c>
      <c r="H24" s="3">
        <f>H23/H6</f>
        <v>62.556049376784266</v>
      </c>
      <c r="I24" s="15">
        <f>I23/I6</f>
        <v>544.364823046406</v>
      </c>
    </row>
    <row r="25" spans="1:9" ht="15.75">
      <c r="A25" s="26" t="s">
        <v>20</v>
      </c>
      <c r="B25" s="27"/>
      <c r="C25" s="27"/>
      <c r="D25" s="27"/>
      <c r="E25" s="27"/>
      <c r="F25" s="27"/>
      <c r="G25" s="27"/>
      <c r="H25" s="27"/>
      <c r="I25" s="28"/>
    </row>
    <row r="26" spans="1:9" ht="15">
      <c r="A26" s="4" t="s">
        <v>21</v>
      </c>
      <c r="B26" s="21">
        <v>423283286</v>
      </c>
      <c r="C26" s="22">
        <f>40974901-230094-33161-447156+228219+33068+445096</f>
        <v>40970873</v>
      </c>
      <c r="D26" s="22">
        <f>164815015-224269-30895-186287+227407+31635+188852</f>
        <v>164821458</v>
      </c>
      <c r="E26" s="18">
        <f aca="true" t="shared" si="3" ref="E26:E31">SUM(B26:D26)</f>
        <v>629075617</v>
      </c>
      <c r="F26" s="23">
        <v>377873440</v>
      </c>
      <c r="G26" s="21">
        <v>43494958</v>
      </c>
      <c r="H26" s="21">
        <v>226386736</v>
      </c>
      <c r="I26" s="20">
        <f aca="true" t="shared" si="4" ref="I26:I31">F26+G26+H26</f>
        <v>647755134</v>
      </c>
    </row>
    <row r="27" spans="1:9" ht="15">
      <c r="A27" s="4" t="s">
        <v>22</v>
      </c>
      <c r="B27" s="21">
        <v>504553855</v>
      </c>
      <c r="C27" s="22">
        <f>32131829-277408-268951-509572-39155+276461+267663+501385+39137</f>
        <v>32121389</v>
      </c>
      <c r="D27" s="22">
        <f>93045758-161905-244462-303054-12002+164947+247492+307783+12086</f>
        <v>93056643</v>
      </c>
      <c r="E27" s="18">
        <f t="shared" si="3"/>
        <v>629731887</v>
      </c>
      <c r="F27" s="23">
        <v>451914513</v>
      </c>
      <c r="G27" s="21">
        <v>35688538</v>
      </c>
      <c r="H27" s="21">
        <v>107520378</v>
      </c>
      <c r="I27" s="20">
        <f t="shared" si="4"/>
        <v>595123429</v>
      </c>
    </row>
    <row r="28" spans="1:9" ht="15">
      <c r="A28" s="4" t="s">
        <v>23</v>
      </c>
      <c r="B28" s="21">
        <v>88742305</v>
      </c>
      <c r="C28" s="22">
        <f>11833858-31385-58642-95332+31336+57728+94965</f>
        <v>11832528</v>
      </c>
      <c r="D28" s="22">
        <f>53834388-14132-127156-8808+14230+128553+90353</f>
        <v>53917428</v>
      </c>
      <c r="E28" s="18">
        <f t="shared" si="3"/>
        <v>154492261</v>
      </c>
      <c r="F28" s="23">
        <v>89320239</v>
      </c>
      <c r="G28" s="21">
        <v>9177966</v>
      </c>
      <c r="H28" s="21">
        <v>51400293</v>
      </c>
      <c r="I28" s="20">
        <f t="shared" si="4"/>
        <v>149898498</v>
      </c>
    </row>
    <row r="29" spans="1:9" ht="15">
      <c r="A29" s="4" t="s">
        <v>24</v>
      </c>
      <c r="B29" s="21">
        <v>85759720</v>
      </c>
      <c r="C29" s="22">
        <f>4877054-131412+130899</f>
        <v>4876541</v>
      </c>
      <c r="D29" s="22">
        <f>14646221-72456+73237</f>
        <v>14647002</v>
      </c>
      <c r="E29" s="18">
        <f t="shared" si="3"/>
        <v>105283263</v>
      </c>
      <c r="F29" s="23">
        <v>109002914</v>
      </c>
      <c r="G29" s="21">
        <v>6284341</v>
      </c>
      <c r="H29" s="21">
        <v>23122650</v>
      </c>
      <c r="I29" s="20">
        <f t="shared" si="4"/>
        <v>138409905</v>
      </c>
    </row>
    <row r="30" spans="1:9" ht="15">
      <c r="A30" s="4" t="s">
        <v>25</v>
      </c>
      <c r="B30" s="24">
        <v>122164271</v>
      </c>
      <c r="C30" s="22">
        <f>1083145+2077+21218+968468+6787538+1061702+149369+328681+55019+584566+13514071+952340+1178229</f>
        <v>26686423</v>
      </c>
      <c r="D30" s="22">
        <f>1122781+3157+294556+2898694+15232977+118042945+12667037+5546767+496890+8801397+37975395+1386567+3302836</f>
        <v>207771999</v>
      </c>
      <c r="E30" s="18">
        <f t="shared" si="3"/>
        <v>356622693</v>
      </c>
      <c r="F30" s="25">
        <v>127333899</v>
      </c>
      <c r="G30" s="21">
        <v>27940868</v>
      </c>
      <c r="H30" s="21">
        <v>242035595</v>
      </c>
      <c r="I30" s="20">
        <f t="shared" si="4"/>
        <v>397310362</v>
      </c>
    </row>
    <row r="31" spans="1:9" ht="15">
      <c r="A31" s="4" t="s">
        <v>17</v>
      </c>
      <c r="B31" s="21">
        <v>7399741</v>
      </c>
      <c r="C31" s="22">
        <f>1156551-2583+2583</f>
        <v>1156551</v>
      </c>
      <c r="D31" s="22">
        <f>3532577-7285+7356</f>
        <v>3532648</v>
      </c>
      <c r="E31" s="18">
        <f t="shared" si="3"/>
        <v>12088940</v>
      </c>
      <c r="F31" s="23">
        <v>14803075</v>
      </c>
      <c r="G31" s="21">
        <v>1083328</v>
      </c>
      <c r="H31" s="21">
        <v>5195748</v>
      </c>
      <c r="I31" s="20">
        <f t="shared" si="4"/>
        <v>21082151</v>
      </c>
    </row>
    <row r="32" spans="1:9" ht="15">
      <c r="A32" s="4" t="s">
        <v>3</v>
      </c>
      <c r="B32" s="17">
        <f>SUM(B26:B31)</f>
        <v>1231903178</v>
      </c>
      <c r="C32" s="17">
        <f>SUM(C26:C31)</f>
        <v>117644305</v>
      </c>
      <c r="D32" s="17">
        <f>SUM(D26:D31)</f>
        <v>537747178</v>
      </c>
      <c r="E32" s="18">
        <f>SUM(E26:E31)</f>
        <v>1887294661</v>
      </c>
      <c r="F32" s="19">
        <f>SUM(F26:F31)</f>
        <v>1170248080</v>
      </c>
      <c r="G32" s="17">
        <f>SUM(G26:G31)</f>
        <v>123669999</v>
      </c>
      <c r="H32" s="17">
        <f>SUM(H26:H31)</f>
        <v>655661400</v>
      </c>
      <c r="I32" s="20">
        <f>SUM(I26:I31)</f>
        <v>1949579479</v>
      </c>
    </row>
    <row r="33" spans="1:9" ht="15">
      <c r="A33" s="41" t="s">
        <v>7</v>
      </c>
      <c r="B33" s="3">
        <f>B32/B6</f>
        <v>501.1635793051992</v>
      </c>
      <c r="C33" s="3">
        <f>C32/C6</f>
        <v>635.9598512327893</v>
      </c>
      <c r="D33" s="3">
        <f>D32/D6</f>
        <v>706.2861146901715</v>
      </c>
      <c r="E33" s="12">
        <f>E32/E6</f>
        <v>554.3617554809211</v>
      </c>
      <c r="F33" s="8">
        <f>F32/F6</f>
        <v>520.9764679852145</v>
      </c>
      <c r="G33" s="3">
        <f>G32/G6</f>
        <v>666.5337174332496</v>
      </c>
      <c r="H33" s="3">
        <f>H32/H6</f>
        <v>875.0797788214757</v>
      </c>
      <c r="I33" s="15">
        <f>I32/I6</f>
        <v>612.8710175224611</v>
      </c>
    </row>
    <row r="34" spans="1:9" ht="15.75">
      <c r="A34" s="5" t="s">
        <v>26</v>
      </c>
      <c r="B34" s="2"/>
      <c r="C34" s="2"/>
      <c r="D34" s="2"/>
      <c r="E34" s="11"/>
      <c r="F34" s="4"/>
      <c r="G34" s="2"/>
      <c r="H34" s="2"/>
      <c r="I34" s="14"/>
    </row>
    <row r="35" spans="1:9" ht="15">
      <c r="A35" s="4" t="s">
        <v>3</v>
      </c>
      <c r="B35" s="17">
        <f>850211524-356879585</f>
        <v>493331939</v>
      </c>
      <c r="C35" s="17">
        <v>24882487</v>
      </c>
      <c r="D35" s="17">
        <v>104680612</v>
      </c>
      <c r="E35" s="18">
        <f>SUM(B35:D35)</f>
        <v>622895038</v>
      </c>
      <c r="F35" s="19">
        <v>348939157</v>
      </c>
      <c r="G35" s="17">
        <v>22049263</v>
      </c>
      <c r="H35" s="17">
        <v>95783145</v>
      </c>
      <c r="I35" s="20">
        <f>F35+G35+H35</f>
        <v>466771565</v>
      </c>
    </row>
    <row r="36" spans="1:9" ht="15">
      <c r="A36" s="4" t="s">
        <v>27</v>
      </c>
      <c r="B36" s="3">
        <f>B35/B6</f>
        <v>200.69759113391476</v>
      </c>
      <c r="C36" s="3">
        <f>C35/C6</f>
        <v>134.5093817403385</v>
      </c>
      <c r="D36" s="3">
        <f>D35/D6</f>
        <v>137.48926216191012</v>
      </c>
      <c r="E36" s="12">
        <f>E35/E6</f>
        <v>182.96516907596714</v>
      </c>
      <c r="F36" s="8">
        <f>F35/F6</f>
        <v>155.34235232891666</v>
      </c>
      <c r="G36" s="3">
        <f>G35/G6</f>
        <v>118.8370449817292</v>
      </c>
      <c r="H36" s="3">
        <f>H35/H6</f>
        <v>127.83716311715975</v>
      </c>
      <c r="I36" s="15">
        <f>I35/I6</f>
        <v>146.7345994731316</v>
      </c>
    </row>
    <row r="37" spans="1:9" ht="15.75" thickBot="1">
      <c r="A37" s="7" t="s">
        <v>28</v>
      </c>
      <c r="B37" s="10">
        <f>B35/B7</f>
        <v>14.77237887725511</v>
      </c>
      <c r="C37" s="10">
        <f>C35/C7</f>
        <v>19.795042346655464</v>
      </c>
      <c r="D37" s="10">
        <f>D35/D7</f>
        <v>18.354956624657536</v>
      </c>
      <c r="E37" s="13">
        <f>E35/E7</f>
        <v>15.435120682839914</v>
      </c>
      <c r="F37" s="9">
        <f>F35/F7</f>
        <v>11.724084164169293</v>
      </c>
      <c r="G37" s="10">
        <f>G35/G7</f>
        <v>15.631167960209726</v>
      </c>
      <c r="H37" s="10">
        <f>H35/H7</f>
        <v>18.209404892538</v>
      </c>
      <c r="I37" s="16">
        <f>I35/I7</f>
        <v>12.811680402550612</v>
      </c>
    </row>
  </sheetData>
  <mergeCells count="6">
    <mergeCell ref="A5:I5"/>
    <mergeCell ref="A14:I14"/>
    <mergeCell ref="A25:I25"/>
    <mergeCell ref="B3:E3"/>
    <mergeCell ref="F3:I3"/>
    <mergeCell ref="A3:A4"/>
  </mergeCells>
  <printOptions/>
  <pageMargins left="0.5" right="0.27" top="0.5" bottom="0.5" header="0.5" footer="0.5"/>
  <pageSetup fitToHeight="1" fitToWidth="1" horizontalDpi="600" verticalDpi="600" orientation="landscape" scale="6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IM&amp;TS</dc:creator>
  <cp:keywords/>
  <dc:description/>
  <cp:lastModifiedBy>MenardLu</cp:lastModifiedBy>
  <dcterms:created xsi:type="dcterms:W3CDTF">1998-07-16T12:22:31Z</dcterms:created>
  <dcterms:modified xsi:type="dcterms:W3CDTF">2012-01-23T20:31:00Z</dcterms:modified>
  <cp:category/>
  <cp:version/>
  <cp:contentType/>
  <cp:contentStatus/>
</cp:coreProperties>
</file>